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C31" i="1"/>
  <c r="D13" i="1"/>
  <c r="D14" i="1"/>
  <c r="D15" i="1"/>
  <c r="D16" i="1"/>
  <c r="D17" i="1"/>
  <c r="D18" i="1"/>
  <c r="D22" i="1"/>
  <c r="C14" i="1"/>
  <c r="C15" i="1"/>
  <c r="C16" i="1"/>
  <c r="C17" i="1"/>
  <c r="C18" i="1"/>
  <c r="C22" i="1"/>
  <c r="C13" i="1"/>
  <c r="D12" i="1"/>
  <c r="C12" i="1"/>
  <c r="D11" i="1"/>
  <c r="C11" i="1"/>
  <c r="B17" i="1"/>
  <c r="B16" i="1"/>
  <c r="B14" i="1"/>
  <c r="B15" i="1"/>
  <c r="B13" i="1"/>
  <c r="B12" i="1"/>
  <c r="B11" i="1"/>
  <c r="B18" i="1"/>
  <c r="B34" i="1"/>
  <c r="B30" i="1"/>
  <c r="F18" i="1"/>
  <c r="D32" i="1" l="1"/>
  <c r="D33" i="1"/>
  <c r="B31" i="1"/>
  <c r="C32" i="1"/>
  <c r="C33" i="1" s="1"/>
  <c r="B32" i="1" l="1"/>
  <c r="B33" i="1"/>
  <c r="C20" i="1" l="1"/>
  <c r="D20" i="1"/>
  <c r="D19" i="1"/>
  <c r="C19" i="1"/>
  <c r="C23" i="1"/>
  <c r="D23" i="1"/>
  <c r="D21" i="1"/>
  <c r="C21" i="1"/>
  <c r="C25" i="1"/>
  <c r="D25" i="1"/>
  <c r="D24" i="1"/>
  <c r="C24" i="1"/>
  <c r="C27" i="1"/>
  <c r="D27" i="1"/>
  <c r="D26" i="1"/>
  <c r="C26" i="1"/>
  <c r="C28" i="1"/>
  <c r="C29" i="1" s="1"/>
  <c r="D28" i="1"/>
  <c r="D29" i="1" s="1"/>
  <c r="B29" i="1" l="1"/>
</calcChain>
</file>

<file path=xl/sharedStrings.xml><?xml version="1.0" encoding="utf-8"?>
<sst xmlns="http://schemas.openxmlformats.org/spreadsheetml/2006/main" count="39" uniqueCount="39">
  <si>
    <t>Держмито по суду</t>
  </si>
  <si>
    <t>Амортизація основних засобів, інших матеріальних та нематеріальних активів</t>
  </si>
  <si>
    <t>водопостачання</t>
  </si>
  <si>
    <t>водовідведення</t>
  </si>
  <si>
    <t xml:space="preserve">                                       Статті витрат</t>
  </si>
  <si>
    <t>Внески на загальнообовязкове державне соціальне страхування</t>
  </si>
  <si>
    <t>Витрати на канцтовари</t>
  </si>
  <si>
    <t>Витрати на медогляд</t>
  </si>
  <si>
    <t>Витрати на електроенергію</t>
  </si>
  <si>
    <t xml:space="preserve">Кількість абонентів з централізованого водопостачання та централізованого водовідведення </t>
  </si>
  <si>
    <t>Розмір плати за абонентське обслуговування на одного абонента (без ПДВ) грн/міс</t>
  </si>
  <si>
    <t>ПДВ 20%</t>
  </si>
  <si>
    <t>Граничний розмір плати за абонентське обслуговування на одного абонента з ПДВ грн/міс</t>
  </si>
  <si>
    <t xml:space="preserve">Головний економіст </t>
  </si>
  <si>
    <t>Раїса Деремедведь</t>
  </si>
  <si>
    <t xml:space="preserve">                                                                                                                           Розрахунок</t>
  </si>
  <si>
    <t>Затверджено:</t>
  </si>
  <si>
    <t>Директор комунального підприємства</t>
  </si>
  <si>
    <t>" Боярка-Водоканал"</t>
  </si>
  <si>
    <t>____________________Андрій МИХЕЄНКО</t>
  </si>
  <si>
    <t>"____" __________________ ________</t>
  </si>
  <si>
    <t>Разом витрати :</t>
  </si>
  <si>
    <t xml:space="preserve">                   У тому числі:</t>
  </si>
  <si>
    <r>
      <t>Витрати на о</t>
    </r>
    <r>
      <rPr>
        <b/>
        <sz val="12"/>
        <color rgb="FF000000"/>
        <rFont val="Times New Roman"/>
        <family val="1"/>
        <charset val="204"/>
      </rPr>
      <t>плату послуг банків та інших установ з приймання та перерахування коштів споживачів</t>
    </r>
  </si>
  <si>
    <r>
      <t>Витрати на п</t>
    </r>
    <r>
      <rPr>
        <b/>
        <sz val="12"/>
        <color rgb="FF000000"/>
        <rFont val="Times New Roman"/>
        <family val="1"/>
        <charset val="204"/>
      </rPr>
      <t>рограмне забезпечення для ведення обліку нарахувань</t>
    </r>
  </si>
  <si>
    <t>Витрати на спецодяг та забезпечення засобами безпеки (для контролерів)</t>
  </si>
  <si>
    <t>Витрати на оплату праці : у т.ч.</t>
  </si>
  <si>
    <t>Відшкодування витрат за надання комуналних  послуг</t>
  </si>
  <si>
    <t xml:space="preserve">                                                  на 12 місяців</t>
  </si>
  <si>
    <t>Сума витрат за  12  міс.</t>
  </si>
  <si>
    <t xml:space="preserve">розміру плати за абонентське обслуговування для споживачів послуг з централізованого водопостачання та                  централізованого водовідведення комунального підприємства "Боярка-Водоканал" </t>
  </si>
  <si>
    <r>
      <t xml:space="preserve">Оплата праці бухгалтера 1-ї кат. - (4 од.): </t>
    </r>
    <r>
      <rPr>
        <b/>
        <sz val="12"/>
        <color rgb="FF000000"/>
        <rFont val="Times New Roman"/>
        <family val="1"/>
        <charset val="204"/>
      </rPr>
      <t>населення</t>
    </r>
    <r>
      <rPr>
        <sz val="12"/>
        <color rgb="FF000000"/>
        <rFont val="Times New Roman"/>
        <family val="1"/>
        <charset val="204"/>
      </rPr>
      <t xml:space="preserve">  (нарахування плати за спожиті послуги, переоформлення особових рахунків, укладання договорів з населенням, обробка отриманої інформації про показники лічильників)</t>
    </r>
  </si>
  <si>
    <t>Оплата праці ст. контролера 1 од.</t>
  </si>
  <si>
    <t>Витрати на оплату праці юрисконсульта по судових справах  (претензійно-позивна робота з населенням)</t>
  </si>
  <si>
    <t>Витрати на матеріали (у т. ч.  оргтехніка), пломби</t>
  </si>
  <si>
    <t>Розмір плати за абонентське обслуговування на одного абонента (з ПДВ) грн/міс</t>
  </si>
  <si>
    <t>Витрати на оплату праці начальника відділу збуту (підготовка та перепідготовка персоналу, інформування, робота з ПФУ (пільги, субсидії), метрологія (контроль термінів повірки лічильників)</t>
  </si>
  <si>
    <t>Оплата праці контролера 10 (од.) (реєстрація приладів обліку у споживачів, друк та доставка квитанцій)</t>
  </si>
  <si>
    <r>
      <t>Витрати на о</t>
    </r>
    <r>
      <rPr>
        <sz val="12"/>
        <color rgb="FF000000"/>
        <rFont val="Times New Roman"/>
        <family val="1"/>
        <charset val="204"/>
      </rPr>
      <t>плату праці бухгалтера 1 кат. з обслуговування юридичних осіб (нарахування плати за спожиті послуги для юридичних осіб) (1 од.)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</si>
</sst>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2" fontId="0" fillId="0" borderId="1" xfId="0" applyNumberFormat="1" applyBorder="1"/>
    <xf numFmtId="2" fontId="1" fillId="0" borderId="1" xfId="0" applyNumberFormat="1" applyFont="1" applyBorder="1"/>
    <xf numFmtId="2" fontId="0" fillId="0" borderId="0" xfId="0" applyNumberFormat="1"/>
    <xf numFmtId="0" fontId="3" fillId="0" borderId="0" xfId="0" applyFont="1" applyAlignment="1">
      <alignment vertical="center" wrapText="1"/>
    </xf>
    <xf numFmtId="0" fontId="1" fillId="0" borderId="0" xfId="0" applyFont="1"/>
    <xf numFmtId="0" fontId="0" fillId="0" borderId="2" xfId="0" applyBorder="1"/>
    <xf numFmtId="0" fontId="0" fillId="0" borderId="3" xfId="0" applyBorder="1"/>
    <xf numFmtId="0" fontId="1" fillId="0" borderId="1" xfId="0" applyFont="1" applyBorder="1"/>
    <xf numFmtId="1" fontId="1" fillId="0" borderId="1" xfId="0" applyNumberFormat="1" applyFont="1" applyBorder="1"/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" fontId="0" fillId="0" borderId="0" xfId="0" applyNumberFormat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1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7" fillId="0" borderId="1" xfId="0" applyNumberFormat="1" applyFont="1" applyBorder="1"/>
    <xf numFmtId="9" fontId="0" fillId="0" borderId="0" xfId="0" applyNumberFormat="1"/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4" xfId="0" applyFont="1" applyBorder="1"/>
    <xf numFmtId="0" fontId="0" fillId="0" borderId="5" xfId="0" applyBorder="1"/>
    <xf numFmtId="0" fontId="3" fillId="0" borderId="0" xfId="0" applyFont="1" applyAlignment="1">
      <alignment vertical="center" wrapText="1"/>
    </xf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topLeftCell="A19" zoomScaleNormal="100" workbookViewId="0">
      <selection activeCell="A18" sqref="A18"/>
    </sheetView>
  </sheetViews>
  <sheetFormatPr defaultRowHeight="14.4" x14ac:dyDescent="0.3"/>
  <cols>
    <col min="1" max="1" width="67.5546875" customWidth="1"/>
    <col min="2" max="2" width="15.109375" customWidth="1"/>
    <col min="3" max="3" width="15.5546875" customWidth="1"/>
    <col min="4" max="4" width="15.44140625" customWidth="1"/>
    <col min="5" max="5" width="0.109375" hidden="1" customWidth="1"/>
    <col min="6" max="6" width="9.33203125" hidden="1" customWidth="1"/>
    <col min="7" max="7" width="6.44140625" hidden="1" customWidth="1"/>
    <col min="8" max="8" width="6.33203125" hidden="1" customWidth="1"/>
  </cols>
  <sheetData>
    <row r="1" spans="1:9" x14ac:dyDescent="0.3">
      <c r="B1" t="s">
        <v>16</v>
      </c>
    </row>
    <row r="2" spans="1:9" x14ac:dyDescent="0.3">
      <c r="B2" t="s">
        <v>17</v>
      </c>
    </row>
    <row r="3" spans="1:9" x14ac:dyDescent="0.3">
      <c r="B3" t="s">
        <v>18</v>
      </c>
    </row>
    <row r="4" spans="1:9" x14ac:dyDescent="0.3">
      <c r="B4" t="s">
        <v>19</v>
      </c>
    </row>
    <row r="5" spans="1:9" ht="15" x14ac:dyDescent="0.25">
      <c r="B5" t="s">
        <v>20</v>
      </c>
    </row>
    <row r="6" spans="1:9" x14ac:dyDescent="0.3">
      <c r="A6" s="33" t="s">
        <v>15</v>
      </c>
      <c r="B6" s="33"/>
      <c r="C6" s="33"/>
      <c r="D6" s="33"/>
    </row>
    <row r="7" spans="1:9" ht="30" customHeight="1" x14ac:dyDescent="0.3">
      <c r="A7" s="34" t="s">
        <v>30</v>
      </c>
      <c r="B7" s="34"/>
      <c r="C7" s="34"/>
      <c r="D7" s="34"/>
    </row>
    <row r="8" spans="1:9" ht="15.6" x14ac:dyDescent="0.3">
      <c r="A8" s="4" t="s">
        <v>28</v>
      </c>
      <c r="B8" s="4"/>
    </row>
    <row r="9" spans="1:9" x14ac:dyDescent="0.3">
      <c r="A9" s="29" t="s">
        <v>4</v>
      </c>
      <c r="B9" s="27" t="s">
        <v>29</v>
      </c>
      <c r="C9" s="10" t="s">
        <v>22</v>
      </c>
      <c r="D9" s="11"/>
    </row>
    <row r="10" spans="1:9" x14ac:dyDescent="0.3">
      <c r="A10" s="30"/>
      <c r="B10" s="28"/>
      <c r="C10" s="1" t="s">
        <v>2</v>
      </c>
      <c r="D10" s="1" t="s">
        <v>3</v>
      </c>
    </row>
    <row r="11" spans="1:9" ht="15.6" x14ac:dyDescent="0.3">
      <c r="A11" s="19" t="s">
        <v>26</v>
      </c>
      <c r="B11" s="24">
        <f>B12+B13+B14+B15+B16+B17</f>
        <v>5106.9719999999998</v>
      </c>
      <c r="C11" s="20">
        <f>C12+C13+C14+C15+C16+C17</f>
        <v>2808.8346000000006</v>
      </c>
      <c r="D11" s="20">
        <f>D12+D13+D14+D15+D16+D17</f>
        <v>2298.1374000000001</v>
      </c>
      <c r="F11" s="1">
        <v>3369.1</v>
      </c>
    </row>
    <row r="12" spans="1:9" ht="46.8" x14ac:dyDescent="0.3">
      <c r="A12" s="3" t="s">
        <v>36</v>
      </c>
      <c r="B12" s="25">
        <f>28.83*1.3*12</f>
        <v>449.74799999999999</v>
      </c>
      <c r="C12" s="5">
        <f>B12*G12</f>
        <v>247.3614</v>
      </c>
      <c r="D12" s="5">
        <f>B12*H12</f>
        <v>202.38659999999999</v>
      </c>
      <c r="F12" s="1"/>
      <c r="G12" s="26">
        <v>0.55000000000000004</v>
      </c>
      <c r="H12" s="26">
        <v>0.45</v>
      </c>
    </row>
    <row r="13" spans="1:9" ht="62.4" x14ac:dyDescent="0.3">
      <c r="A13" s="3" t="s">
        <v>31</v>
      </c>
      <c r="B13" s="25">
        <f>20.59*4*1.3*12</f>
        <v>1284.816</v>
      </c>
      <c r="C13" s="5">
        <f>B13*G13</f>
        <v>706.64880000000005</v>
      </c>
      <c r="D13" s="5">
        <f t="shared" ref="D13:D28" si="0">B13*H13</f>
        <v>578.16719999999998</v>
      </c>
      <c r="F13" s="1"/>
      <c r="G13" s="26">
        <v>0.55000000000000004</v>
      </c>
      <c r="H13" s="26">
        <v>0.45</v>
      </c>
      <c r="I13" s="17"/>
    </row>
    <row r="14" spans="1:9" ht="31.2" x14ac:dyDescent="0.3">
      <c r="A14" s="3" t="s">
        <v>37</v>
      </c>
      <c r="B14" s="25">
        <f>17.5*9*1.3*12</f>
        <v>2457</v>
      </c>
      <c r="C14" s="5">
        <f t="shared" ref="C14:C28" si="1">B14*G14</f>
        <v>1351.3500000000001</v>
      </c>
      <c r="D14" s="5">
        <f t="shared" si="0"/>
        <v>1105.6500000000001</v>
      </c>
      <c r="F14" s="1"/>
      <c r="G14" s="26">
        <v>0.55000000000000004</v>
      </c>
      <c r="H14" s="26">
        <v>0.45</v>
      </c>
    </row>
    <row r="15" spans="1:9" ht="21" customHeight="1" x14ac:dyDescent="0.3">
      <c r="A15" s="3" t="s">
        <v>32</v>
      </c>
      <c r="B15" s="25">
        <f>17.5*1.3*12</f>
        <v>273</v>
      </c>
      <c r="C15" s="5">
        <f t="shared" si="1"/>
        <v>150.15</v>
      </c>
      <c r="D15" s="5">
        <f t="shared" si="0"/>
        <v>122.85000000000001</v>
      </c>
      <c r="F15" s="1"/>
      <c r="G15" s="26">
        <v>0.55000000000000004</v>
      </c>
      <c r="H15" s="26">
        <v>0.45</v>
      </c>
    </row>
    <row r="16" spans="1:9" ht="46.8" x14ac:dyDescent="0.3">
      <c r="A16" s="2" t="s">
        <v>38</v>
      </c>
      <c r="B16" s="25">
        <f>20.59*1.3*12</f>
        <v>321.20400000000001</v>
      </c>
      <c r="C16" s="5">
        <f t="shared" si="1"/>
        <v>176.66220000000001</v>
      </c>
      <c r="D16" s="5">
        <f t="shared" si="0"/>
        <v>144.54179999999999</v>
      </c>
      <c r="F16" s="1">
        <v>148.25</v>
      </c>
      <c r="G16" s="26">
        <v>0.55000000000000004</v>
      </c>
      <c r="H16" s="26">
        <v>0.45</v>
      </c>
    </row>
    <row r="17" spans="1:8" ht="31.2" x14ac:dyDescent="0.3">
      <c r="A17" s="3" t="s">
        <v>33</v>
      </c>
      <c r="B17" s="25">
        <f>20.59*1.3*12</f>
        <v>321.20400000000001</v>
      </c>
      <c r="C17" s="5">
        <f t="shared" si="1"/>
        <v>176.66220000000001</v>
      </c>
      <c r="D17" s="5">
        <f t="shared" si="0"/>
        <v>144.54179999999999</v>
      </c>
      <c r="F17" s="1">
        <v>92.6</v>
      </c>
      <c r="G17" s="26">
        <v>0.55000000000000004</v>
      </c>
      <c r="H17" s="26">
        <v>0.45</v>
      </c>
    </row>
    <row r="18" spans="1:8" ht="15.6" x14ac:dyDescent="0.3">
      <c r="A18" s="18" t="s">
        <v>5</v>
      </c>
      <c r="B18" s="24">
        <f>(B12+B13+B14+B15+B16+B17)*22%</f>
        <v>1123.5338400000001</v>
      </c>
      <c r="C18" s="5">
        <f t="shared" si="1"/>
        <v>617.94361200000003</v>
      </c>
      <c r="D18" s="5">
        <f t="shared" si="0"/>
        <v>505.59022800000002</v>
      </c>
      <c r="F18" s="5" t="e">
        <f>(F11+F16+#REF!+F17+#REF!)*22%</f>
        <v>#REF!</v>
      </c>
      <c r="G18" s="26">
        <v>0.55000000000000004</v>
      </c>
      <c r="H18" s="26">
        <v>0.45</v>
      </c>
    </row>
    <row r="19" spans="1:8" ht="31.2" x14ac:dyDescent="0.3">
      <c r="A19" s="21" t="s">
        <v>23</v>
      </c>
      <c r="B19" s="23">
        <v>396.4</v>
      </c>
      <c r="C19" s="5">
        <f t="shared" si="1"/>
        <v>218.02</v>
      </c>
      <c r="D19" s="5">
        <f t="shared" si="0"/>
        <v>178.38</v>
      </c>
      <c r="F19" s="1">
        <v>396.4</v>
      </c>
      <c r="G19" s="26">
        <v>0.55000000000000004</v>
      </c>
      <c r="H19" s="26">
        <v>0.45</v>
      </c>
    </row>
    <row r="20" spans="1:8" ht="15.6" x14ac:dyDescent="0.3">
      <c r="A20" s="21" t="s">
        <v>34</v>
      </c>
      <c r="B20" s="23">
        <v>182.4</v>
      </c>
      <c r="C20" s="5">
        <f t="shared" si="1"/>
        <v>100.32000000000001</v>
      </c>
      <c r="D20" s="5">
        <f t="shared" si="0"/>
        <v>82.08</v>
      </c>
      <c r="F20" s="1">
        <v>182.4</v>
      </c>
      <c r="G20" s="26">
        <v>0.55000000000000004</v>
      </c>
      <c r="H20" s="26">
        <v>0.45</v>
      </c>
    </row>
    <row r="21" spans="1:8" ht="31.2" x14ac:dyDescent="0.3">
      <c r="A21" s="22" t="s">
        <v>25</v>
      </c>
      <c r="B21" s="23">
        <v>157.13999999999999</v>
      </c>
      <c r="C21" s="5">
        <f t="shared" si="1"/>
        <v>86.426999999999992</v>
      </c>
      <c r="D21" s="5">
        <f t="shared" si="0"/>
        <v>70.712999999999994</v>
      </c>
      <c r="F21" s="1">
        <v>10.4</v>
      </c>
      <c r="G21" s="26">
        <v>0.55000000000000004</v>
      </c>
      <c r="H21" s="26">
        <v>0.45</v>
      </c>
    </row>
    <row r="22" spans="1:8" ht="31.2" x14ac:dyDescent="0.3">
      <c r="A22" s="21" t="s">
        <v>24</v>
      </c>
      <c r="B22" s="23">
        <v>230.8</v>
      </c>
      <c r="C22" s="5">
        <f t="shared" si="1"/>
        <v>126.94000000000001</v>
      </c>
      <c r="D22" s="5">
        <f t="shared" si="0"/>
        <v>103.86000000000001</v>
      </c>
      <c r="F22" s="1">
        <v>100.1</v>
      </c>
      <c r="G22" s="26">
        <v>0.55000000000000004</v>
      </c>
      <c r="H22" s="26">
        <v>0.45</v>
      </c>
    </row>
    <row r="23" spans="1:8" ht="15.6" x14ac:dyDescent="0.3">
      <c r="A23" s="21" t="s">
        <v>6</v>
      </c>
      <c r="B23" s="23">
        <v>38.200000000000003</v>
      </c>
      <c r="C23" s="5">
        <f t="shared" si="1"/>
        <v>21.01</v>
      </c>
      <c r="D23" s="5">
        <f t="shared" si="0"/>
        <v>17.190000000000001</v>
      </c>
      <c r="F23" s="1">
        <v>38.200000000000003</v>
      </c>
      <c r="G23" s="26">
        <v>0.55000000000000004</v>
      </c>
      <c r="H23" s="26">
        <v>0.45</v>
      </c>
    </row>
    <row r="24" spans="1:8" ht="15.6" x14ac:dyDescent="0.3">
      <c r="A24" s="19" t="s">
        <v>7</v>
      </c>
      <c r="B24" s="23">
        <v>3.5</v>
      </c>
      <c r="C24" s="5">
        <f t="shared" si="1"/>
        <v>1.9250000000000003</v>
      </c>
      <c r="D24" s="5">
        <f t="shared" si="0"/>
        <v>1.575</v>
      </c>
      <c r="F24" s="1">
        <v>3.5</v>
      </c>
      <c r="G24" s="26">
        <v>0.55000000000000004</v>
      </c>
      <c r="H24" s="26">
        <v>0.45</v>
      </c>
    </row>
    <row r="25" spans="1:8" ht="15.6" x14ac:dyDescent="0.3">
      <c r="A25" s="19" t="s">
        <v>8</v>
      </c>
      <c r="B25" s="23">
        <v>35.42</v>
      </c>
      <c r="C25" s="5">
        <f t="shared" si="1"/>
        <v>19.481000000000002</v>
      </c>
      <c r="D25" s="5">
        <f t="shared" si="0"/>
        <v>15.939000000000002</v>
      </c>
      <c r="F25" s="1">
        <v>127.4</v>
      </c>
      <c r="G25" s="26">
        <v>0.55000000000000004</v>
      </c>
      <c r="H25" s="26">
        <v>0.45</v>
      </c>
    </row>
    <row r="26" spans="1:8" ht="31.2" x14ac:dyDescent="0.3">
      <c r="A26" s="22" t="s">
        <v>1</v>
      </c>
      <c r="B26" s="23">
        <v>59.1</v>
      </c>
      <c r="C26" s="5">
        <f t="shared" si="1"/>
        <v>32.505000000000003</v>
      </c>
      <c r="D26" s="5">
        <f t="shared" si="0"/>
        <v>26.595000000000002</v>
      </c>
      <c r="F26" s="1">
        <v>59.1</v>
      </c>
      <c r="G26" s="26">
        <v>0.55000000000000004</v>
      </c>
      <c r="H26" s="26">
        <v>0.45</v>
      </c>
    </row>
    <row r="27" spans="1:8" ht="15.6" x14ac:dyDescent="0.3">
      <c r="A27" s="19" t="s">
        <v>0</v>
      </c>
      <c r="B27" s="23">
        <v>32.049999999999997</v>
      </c>
      <c r="C27" s="5">
        <f t="shared" si="1"/>
        <v>17.627500000000001</v>
      </c>
      <c r="D27" s="5">
        <f t="shared" si="0"/>
        <v>14.422499999999999</v>
      </c>
      <c r="F27" s="1">
        <v>32.5</v>
      </c>
      <c r="G27" s="26">
        <v>0.55000000000000004</v>
      </c>
      <c r="H27" s="26">
        <v>0.45</v>
      </c>
    </row>
    <row r="28" spans="1:8" ht="15.6" x14ac:dyDescent="0.3">
      <c r="A28" s="19" t="s">
        <v>27</v>
      </c>
      <c r="B28" s="23">
        <v>240.65</v>
      </c>
      <c r="C28" s="5">
        <f t="shared" si="1"/>
        <v>132.35750000000002</v>
      </c>
      <c r="D28" s="5">
        <f t="shared" si="0"/>
        <v>108.2925</v>
      </c>
      <c r="G28" s="26">
        <v>0.55000000000000004</v>
      </c>
      <c r="H28" s="26">
        <v>0.45</v>
      </c>
    </row>
    <row r="29" spans="1:8" x14ac:dyDescent="0.3">
      <c r="A29" s="12" t="s">
        <v>21</v>
      </c>
      <c r="B29" s="6">
        <f>C29+D29</f>
        <v>7606.1658400000015</v>
      </c>
      <c r="C29" s="6">
        <f>C11+C18+C19+C20+C21+C22+C23+C24+C25+C26+C27+C28</f>
        <v>4183.3912120000014</v>
      </c>
      <c r="D29" s="6">
        <f>D11+D18+D19+D20+D21+D22+D23+D24+D25+D26+D27+D28</f>
        <v>3422.7746280000001</v>
      </c>
    </row>
    <row r="30" spans="1:8" ht="31.2" x14ac:dyDescent="0.3">
      <c r="A30" s="14" t="s">
        <v>9</v>
      </c>
      <c r="B30" s="13">
        <f>C30+D30</f>
        <v>26653</v>
      </c>
      <c r="C30" s="13">
        <v>15858</v>
      </c>
      <c r="D30" s="13">
        <v>10795</v>
      </c>
    </row>
    <row r="31" spans="1:8" ht="28.8" x14ac:dyDescent="0.3">
      <c r="A31" s="15" t="s">
        <v>10</v>
      </c>
      <c r="B31" s="6">
        <f>C31+D31</f>
        <v>48.406088962149859</v>
      </c>
      <c r="C31" s="6">
        <f>4183390/15858/12</f>
        <v>21.983593979904992</v>
      </c>
      <c r="D31" s="6">
        <f>3422770/10795/12</f>
        <v>26.422494982244867</v>
      </c>
    </row>
    <row r="32" spans="1:8" x14ac:dyDescent="0.3">
      <c r="A32" s="12" t="s">
        <v>11</v>
      </c>
      <c r="B32" s="6">
        <f>B31*20%</f>
        <v>9.6812177924299725</v>
      </c>
      <c r="C32" s="6">
        <f t="shared" ref="C32:D32" si="2">C31*20%</f>
        <v>4.3967187959809984</v>
      </c>
      <c r="D32" s="6">
        <f t="shared" si="2"/>
        <v>5.2844989964489741</v>
      </c>
    </row>
    <row r="33" spans="1:4" ht="28.8" x14ac:dyDescent="0.3">
      <c r="A33" s="15" t="s">
        <v>35</v>
      </c>
      <c r="B33" s="6">
        <f>B31+B32</f>
        <v>58.087306754579828</v>
      </c>
      <c r="C33" s="6">
        <f t="shared" ref="C33:D33" si="3">C31+C32</f>
        <v>26.38031277588599</v>
      </c>
      <c r="D33" s="6">
        <f t="shared" si="3"/>
        <v>31.706993978693841</v>
      </c>
    </row>
    <row r="34" spans="1:4" ht="28.8" x14ac:dyDescent="0.3">
      <c r="A34" s="16" t="s">
        <v>12</v>
      </c>
      <c r="B34" s="6">
        <f>C34+D34</f>
        <v>85.88</v>
      </c>
      <c r="C34" s="6">
        <v>42.94</v>
      </c>
      <c r="D34" s="6">
        <v>42.94</v>
      </c>
    </row>
    <row r="35" spans="1:4" ht="15.6" x14ac:dyDescent="0.3">
      <c r="A35" s="8"/>
      <c r="B35" s="8"/>
      <c r="C35" s="7"/>
    </row>
    <row r="36" spans="1:4" ht="15.6" x14ac:dyDescent="0.3">
      <c r="A36" s="8" t="s">
        <v>13</v>
      </c>
      <c r="B36" s="31" t="s">
        <v>14</v>
      </c>
      <c r="C36" s="32"/>
    </row>
    <row r="42" spans="1:4" x14ac:dyDescent="0.3">
      <c r="A42" s="9"/>
      <c r="B42" s="9"/>
    </row>
  </sheetData>
  <mergeCells count="5">
    <mergeCell ref="B9:B10"/>
    <mergeCell ref="A9:A10"/>
    <mergeCell ref="B36:C36"/>
    <mergeCell ref="A6:D6"/>
    <mergeCell ref="A7:D7"/>
  </mergeCells>
  <pageMargins left="0.7" right="0.7" top="0.75" bottom="0.75" header="0.3" footer="0.3"/>
  <pageSetup paperSize="9" scale="7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2024-04-01T13:49:04Z</cp:lastPrinted>
  <dcterms:created xsi:type="dcterms:W3CDTF">2024-02-20T11:04:09Z</dcterms:created>
  <dcterms:modified xsi:type="dcterms:W3CDTF">2024-04-05T06:51:02Z</dcterms:modified>
</cp:coreProperties>
</file>